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www\classes\273\Classes\"/>
    </mc:Choice>
  </mc:AlternateContent>
  <bookViews>
    <workbookView xWindow="285" yWindow="135" windowWidth="13245" windowHeight="9630"/>
  </bookViews>
  <sheets>
    <sheet name="Antoine" sheetId="1" r:id="rId1"/>
    <sheet name="DIPPR" sheetId="2" r:id="rId2"/>
  </sheets>
  <calcPr calcId="162913"/>
</workbook>
</file>

<file path=xl/calcChain.xml><?xml version="1.0" encoding="utf-8"?>
<calcChain xmlns="http://schemas.openxmlformats.org/spreadsheetml/2006/main">
  <c r="C22" i="2" l="1"/>
  <c r="B6" i="2"/>
  <c r="B6" i="1"/>
  <c r="B8" i="1"/>
  <c r="L11" i="2" l="1"/>
  <c r="M11" i="2"/>
  <c r="M10" i="2"/>
  <c r="L10" i="2"/>
  <c r="B8" i="2"/>
  <c r="B10" i="2" s="1"/>
  <c r="B4" i="2"/>
  <c r="B11" i="2" l="1"/>
  <c r="B13" i="2" s="1"/>
  <c r="B16" i="2" s="1"/>
  <c r="B11" i="1"/>
  <c r="B10" i="1"/>
  <c r="B4" i="1"/>
  <c r="B13" i="1" l="1"/>
  <c r="B14" i="2"/>
  <c r="B17" i="2"/>
  <c r="B19" i="2"/>
  <c r="B20" i="2" s="1"/>
  <c r="B16" i="1" l="1"/>
  <c r="B19" i="1" s="1"/>
  <c r="B14" i="1"/>
  <c r="C22" i="1" l="1"/>
  <c r="B20" i="1"/>
  <c r="B17" i="1"/>
</calcChain>
</file>

<file path=xl/sharedStrings.xml><?xml version="1.0" encoding="utf-8"?>
<sst xmlns="http://schemas.openxmlformats.org/spreadsheetml/2006/main" count="79" uniqueCount="38">
  <si>
    <t>Given</t>
  </si>
  <si>
    <t>normal boiling pt</t>
  </si>
  <si>
    <t>C</t>
  </si>
  <si>
    <t>Ptot=</t>
  </si>
  <si>
    <t>atm</t>
  </si>
  <si>
    <t>mm Hg</t>
  </si>
  <si>
    <t>T</t>
  </si>
  <si>
    <t>K</t>
  </si>
  <si>
    <t>Antoine Equation</t>
  </si>
  <si>
    <t>A</t>
  </si>
  <si>
    <t>B</t>
  </si>
  <si>
    <t>Temp Range ( C)</t>
  </si>
  <si>
    <t>P*_EtOH=</t>
  </si>
  <si>
    <t>P*_EtCl=</t>
  </si>
  <si>
    <t>xEtOH =</t>
  </si>
  <si>
    <t>xEtCl =</t>
  </si>
  <si>
    <t xml:space="preserve">yEtOH = </t>
  </si>
  <si>
    <t>yEtCl =</t>
  </si>
  <si>
    <t xml:space="preserve">L = </t>
  </si>
  <si>
    <t>V =</t>
  </si>
  <si>
    <t>(Try 65 degrees later)</t>
  </si>
  <si>
    <t>z_EtOH=</t>
  </si>
  <si>
    <t>z_EtCl=</t>
  </si>
  <si>
    <t>(z = mole fraction in feed)</t>
  </si>
  <si>
    <t>(from combination of two Raoult's Law expressions)</t>
  </si>
  <si>
    <t>(from Raoult's Law for EtOH)</t>
  </si>
  <si>
    <t>(by difference)</t>
  </si>
  <si>
    <t>(from mole balance)</t>
  </si>
  <si>
    <t>y_EtOH = x_EtOH * P*_EtOH / P_tot</t>
  </si>
  <si>
    <t>x_EtOH = (P_tot - P*_EtCl)/(P*_EtOH - P*_EtCl)</t>
  </si>
  <si>
    <t>DIPPR</t>
  </si>
  <si>
    <t>D</t>
  </si>
  <si>
    <t>E</t>
  </si>
  <si>
    <t>Temp Range (K)</t>
  </si>
  <si>
    <t>Flash Calculation Example with DIPPR</t>
  </si>
  <si>
    <t>Flash Calculation Example with Antoine</t>
  </si>
  <si>
    <t>mols EtOH, liq =</t>
  </si>
  <si>
    <t>(Try 65 degrees also as an example)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</si>
</sst>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0.000E+00"/>
    <numFmt numFmtId="167" formatCode="0.000"/>
  </numFmts>
  <fonts count="11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7" tint="-0.249977111117893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0" fillId="2" borderId="0" xfId="0" applyFill="1"/>
    <xf numFmtId="164" fontId="0" fillId="3" borderId="0" xfId="0" applyNumberFormat="1" applyFill="1"/>
    <xf numFmtId="0" fontId="4" fillId="0" borderId="0" xfId="0" applyFont="1"/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11" fontId="3" fillId="0" borderId="0" xfId="0" applyNumberFormat="1" applyFont="1" applyBorder="1" applyAlignment="1">
      <alignment vertical="top" wrapText="1"/>
    </xf>
    <xf numFmtId="11" fontId="5" fillId="0" borderId="0" xfId="0" applyNumberFormat="1" applyFont="1" applyBorder="1" applyAlignment="1">
      <alignment vertical="top" wrapText="1"/>
    </xf>
    <xf numFmtId="164" fontId="0" fillId="0" borderId="0" xfId="0" applyNumberFormat="1" applyBorder="1"/>
    <xf numFmtId="0" fontId="0" fillId="3" borderId="0" xfId="0" applyFill="1"/>
    <xf numFmtId="165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/>
    <xf numFmtId="166" fontId="6" fillId="0" borderId="1" xfId="0" applyNumberFormat="1" applyFont="1" applyBorder="1" applyAlignment="1">
      <alignment horizontal="center" vertical="center" wrapText="1"/>
    </xf>
    <xf numFmtId="166" fontId="6" fillId="0" borderId="0" xfId="0" applyNumberFormat="1" applyFont="1" applyBorder="1" applyAlignment="1">
      <alignment horizontal="center" vertical="center" wrapText="1"/>
    </xf>
    <xf numFmtId="11" fontId="3" fillId="0" borderId="0" xfId="0" applyNumberFormat="1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0" fontId="0" fillId="0" borderId="0" xfId="0" applyFont="1" applyFill="1" applyBorder="1"/>
    <xf numFmtId="2" fontId="3" fillId="0" borderId="0" xfId="0" applyNumberFormat="1" applyFont="1" applyBorder="1" applyAlignment="1">
      <alignment vertical="top" wrapText="1"/>
    </xf>
    <xf numFmtId="167" fontId="0" fillId="0" borderId="0" xfId="0" applyNumberFormat="1"/>
    <xf numFmtId="167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50" zoomScaleNormal="150" workbookViewId="0">
      <selection activeCell="A22" sqref="A22:C22"/>
    </sheetView>
  </sheetViews>
  <sheetFormatPr defaultRowHeight="12.75" x14ac:dyDescent="0.2"/>
  <cols>
    <col min="1" max="1" width="11.28515625" customWidth="1"/>
    <col min="2" max="2" width="14.7109375" customWidth="1"/>
    <col min="3" max="5" width="11.28515625" customWidth="1"/>
  </cols>
  <sheetData>
    <row r="1" spans="1:9" ht="18" x14ac:dyDescent="0.25">
      <c r="A1" s="1" t="s">
        <v>35</v>
      </c>
    </row>
    <row r="2" spans="1:9" s="4" customFormat="1" x14ac:dyDescent="0.2">
      <c r="A2" s="2" t="s">
        <v>0</v>
      </c>
      <c r="B2" s="3"/>
      <c r="C2" s="3"/>
      <c r="D2" s="4" t="s">
        <v>1</v>
      </c>
      <c r="F2" s="4" t="s">
        <v>23</v>
      </c>
    </row>
    <row r="3" spans="1:9" x14ac:dyDescent="0.2">
      <c r="A3" s="3" t="s">
        <v>21</v>
      </c>
      <c r="B3" s="5">
        <v>0.6</v>
      </c>
      <c r="C3" s="5"/>
      <c r="D3">
        <v>78.5</v>
      </c>
      <c r="E3" t="s">
        <v>2</v>
      </c>
    </row>
    <row r="4" spans="1:9" x14ac:dyDescent="0.2">
      <c r="A4" s="3" t="s">
        <v>22</v>
      </c>
      <c r="B4" s="5">
        <f>1-B3</f>
        <v>0.4</v>
      </c>
      <c r="C4" s="5"/>
      <c r="D4">
        <v>13.1</v>
      </c>
      <c r="E4" t="s">
        <v>2</v>
      </c>
    </row>
    <row r="5" spans="1:9" x14ac:dyDescent="0.2">
      <c r="A5" s="5" t="s">
        <v>3</v>
      </c>
      <c r="B5" s="5">
        <v>2</v>
      </c>
      <c r="C5" s="5" t="s">
        <v>4</v>
      </c>
    </row>
    <row r="6" spans="1:9" x14ac:dyDescent="0.2">
      <c r="B6" s="16">
        <f>B5*760</f>
        <v>1520</v>
      </c>
      <c r="C6" t="s">
        <v>5</v>
      </c>
    </row>
    <row r="7" spans="1:9" x14ac:dyDescent="0.2">
      <c r="A7" t="s">
        <v>6</v>
      </c>
      <c r="B7" s="6">
        <v>85</v>
      </c>
      <c r="C7" t="s">
        <v>2</v>
      </c>
      <c r="D7" s="7" t="s">
        <v>20</v>
      </c>
    </row>
    <row r="8" spans="1:9" x14ac:dyDescent="0.2">
      <c r="B8" s="8">
        <f>B7+273</f>
        <v>358</v>
      </c>
      <c r="C8" t="s">
        <v>7</v>
      </c>
    </row>
    <row r="9" spans="1:9" x14ac:dyDescent="0.2">
      <c r="A9" s="9" t="s">
        <v>8</v>
      </c>
      <c r="B9" s="8"/>
      <c r="D9" s="10" t="s">
        <v>9</v>
      </c>
      <c r="E9" s="10" t="s">
        <v>10</v>
      </c>
      <c r="F9" s="10" t="s">
        <v>2</v>
      </c>
      <c r="H9" s="11" t="s">
        <v>11</v>
      </c>
    </row>
    <row r="10" spans="1:9" x14ac:dyDescent="0.2">
      <c r="A10" t="s">
        <v>12</v>
      </c>
      <c r="B10" s="8">
        <f>10^(D10-E10/($B$7+F10))</f>
        <v>985.09755951605746</v>
      </c>
      <c r="C10" t="s">
        <v>5</v>
      </c>
      <c r="D10">
        <v>8.1121999999999996</v>
      </c>
      <c r="E10">
        <v>1592.864</v>
      </c>
      <c r="F10">
        <v>226.184</v>
      </c>
      <c r="H10">
        <v>19.600000000000001</v>
      </c>
      <c r="I10">
        <v>93.4</v>
      </c>
    </row>
    <row r="11" spans="1:9" x14ac:dyDescent="0.2">
      <c r="A11" t="s">
        <v>13</v>
      </c>
      <c r="B11" s="8">
        <f>10^(D11-E11/($B$7+F11))</f>
        <v>6362.4516297446044</v>
      </c>
      <c r="C11" t="s">
        <v>5</v>
      </c>
      <c r="D11">
        <v>6.9864699999999997</v>
      </c>
      <c r="E11">
        <v>1030.0070000000001</v>
      </c>
      <c r="F11">
        <v>238.61199999999999</v>
      </c>
      <c r="H11">
        <v>-55.9</v>
      </c>
      <c r="I11">
        <v>12.5</v>
      </c>
    </row>
    <row r="12" spans="1:9" x14ac:dyDescent="0.2">
      <c r="B12" s="21" t="s">
        <v>29</v>
      </c>
    </row>
    <row r="13" spans="1:9" x14ac:dyDescent="0.2">
      <c r="A13" t="s">
        <v>14</v>
      </c>
      <c r="B13" s="8">
        <f>(B6-B11)/(B10-B11)</f>
        <v>0.9005268328069741</v>
      </c>
      <c r="C13" s="18" t="s">
        <v>24</v>
      </c>
    </row>
    <row r="14" spans="1:9" x14ac:dyDescent="0.2">
      <c r="A14" t="s">
        <v>15</v>
      </c>
      <c r="B14" s="8">
        <f>1-B13</f>
        <v>9.9473167193025902E-2</v>
      </c>
      <c r="C14" s="18" t="s">
        <v>26</v>
      </c>
    </row>
    <row r="15" spans="1:9" x14ac:dyDescent="0.2">
      <c r="A15" s="9"/>
      <c r="B15" s="22" t="s">
        <v>28</v>
      </c>
    </row>
    <row r="16" spans="1:9" x14ac:dyDescent="0.2">
      <c r="A16" t="s">
        <v>16</v>
      </c>
      <c r="B16" s="17">
        <f>B13*B10/B6</f>
        <v>0.58362288505057558</v>
      </c>
      <c r="C16" s="19" t="s">
        <v>25</v>
      </c>
    </row>
    <row r="17" spans="1:11" x14ac:dyDescent="0.2">
      <c r="A17" s="4" t="s">
        <v>17</v>
      </c>
      <c r="B17" s="17">
        <f>1-B16</f>
        <v>0.41637711494942442</v>
      </c>
      <c r="C17" s="19" t="s">
        <v>26</v>
      </c>
    </row>
    <row r="18" spans="1:11" x14ac:dyDescent="0.2">
      <c r="B18" s="7"/>
    </row>
    <row r="19" spans="1:11" x14ac:dyDescent="0.2">
      <c r="A19" t="s">
        <v>18</v>
      </c>
      <c r="B19" s="30">
        <f>(B3-B16)/(B13-B16)</f>
        <v>5.1678481967076514E-2</v>
      </c>
      <c r="C19" s="20" t="s">
        <v>27</v>
      </c>
    </row>
    <row r="20" spans="1:11" x14ac:dyDescent="0.2">
      <c r="A20" s="12" t="s">
        <v>19</v>
      </c>
      <c r="B20" s="31">
        <f>1-B19</f>
        <v>0.94832151803292353</v>
      </c>
      <c r="C20" s="12"/>
      <c r="D20" s="12"/>
      <c r="E20" s="12"/>
      <c r="F20" s="12"/>
    </row>
    <row r="21" spans="1:11" x14ac:dyDescent="0.2">
      <c r="A21" s="12"/>
      <c r="B21" s="13"/>
      <c r="C21" s="13"/>
      <c r="D21" s="13"/>
      <c r="E21" s="13"/>
      <c r="F21" s="13"/>
    </row>
    <row r="22" spans="1:11" x14ac:dyDescent="0.2">
      <c r="A22" s="28" t="s">
        <v>36</v>
      </c>
      <c r="B22" s="14"/>
      <c r="C22" s="29">
        <f>B19*B16</f>
        <v>3.0160744740659339E-2</v>
      </c>
      <c r="D22" s="14"/>
      <c r="E22" s="14"/>
      <c r="F22" s="14"/>
      <c r="G22" s="12"/>
      <c r="H22" s="12"/>
      <c r="I22" s="12"/>
      <c r="J22" s="12"/>
      <c r="K22" s="12"/>
    </row>
    <row r="23" spans="1:11" x14ac:dyDescent="0.2">
      <c r="A23" s="12"/>
      <c r="B23" s="15"/>
      <c r="C23" s="12"/>
      <c r="D23" s="24"/>
      <c r="E23" s="24"/>
      <c r="F23" s="24"/>
      <c r="G23" s="24"/>
      <c r="H23" s="24"/>
      <c r="I23" s="12"/>
      <c r="J23" s="12"/>
      <c r="K23" s="12"/>
    </row>
    <row r="24" spans="1:11" x14ac:dyDescent="0.2">
      <c r="A24" s="12"/>
      <c r="B24" s="15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</sheetData>
  <phoneticPr fontId="6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zoomScale="170" zoomScaleNormal="170" workbookViewId="0">
      <selection activeCell="D8" sqref="D8"/>
    </sheetView>
  </sheetViews>
  <sheetFormatPr defaultRowHeight="12.75" x14ac:dyDescent="0.2"/>
  <cols>
    <col min="1" max="1" width="11.28515625" customWidth="1"/>
    <col min="2" max="2" width="14.7109375" customWidth="1"/>
    <col min="3" max="5" width="11.28515625" customWidth="1"/>
    <col min="12" max="12" width="10.5703125" bestFit="1" customWidth="1"/>
    <col min="13" max="13" width="9.5703125" bestFit="1" customWidth="1"/>
  </cols>
  <sheetData>
    <row r="1" spans="1:13" ht="18" x14ac:dyDescent="0.25">
      <c r="A1" s="1" t="s">
        <v>34</v>
      </c>
    </row>
    <row r="2" spans="1:13" s="4" customFormat="1" x14ac:dyDescent="0.2">
      <c r="A2" s="2" t="s">
        <v>0</v>
      </c>
      <c r="B2" s="3"/>
      <c r="C2" s="3"/>
      <c r="D2" s="4" t="s">
        <v>1</v>
      </c>
      <c r="F2" s="4" t="s">
        <v>23</v>
      </c>
    </row>
    <row r="3" spans="1:13" x14ac:dyDescent="0.2">
      <c r="A3" s="3" t="s">
        <v>21</v>
      </c>
      <c r="B3" s="5">
        <v>0.6</v>
      </c>
      <c r="C3" s="5"/>
      <c r="D3">
        <v>78.5</v>
      </c>
      <c r="E3" t="s">
        <v>2</v>
      </c>
    </row>
    <row r="4" spans="1:13" x14ac:dyDescent="0.2">
      <c r="A4" s="3" t="s">
        <v>22</v>
      </c>
      <c r="B4" s="5">
        <f>1-B3</f>
        <v>0.4</v>
      </c>
      <c r="C4" s="5"/>
      <c r="D4">
        <v>13.1</v>
      </c>
      <c r="E4" t="s">
        <v>2</v>
      </c>
    </row>
    <row r="5" spans="1:13" x14ac:dyDescent="0.2">
      <c r="A5" s="5" t="s">
        <v>3</v>
      </c>
      <c r="B5" s="5">
        <v>2</v>
      </c>
      <c r="C5" s="5" t="s">
        <v>4</v>
      </c>
    </row>
    <row r="6" spans="1:13" x14ac:dyDescent="0.2">
      <c r="B6" s="16">
        <f>B5*760</f>
        <v>1520</v>
      </c>
      <c r="C6" t="s">
        <v>5</v>
      </c>
    </row>
    <row r="7" spans="1:13" x14ac:dyDescent="0.2">
      <c r="A7" t="s">
        <v>6</v>
      </c>
      <c r="B7" s="6">
        <v>85</v>
      </c>
      <c r="C7" t="s">
        <v>2</v>
      </c>
      <c r="D7" s="7" t="s">
        <v>37</v>
      </c>
    </row>
    <row r="8" spans="1:13" x14ac:dyDescent="0.2">
      <c r="B8" s="8">
        <f>B7+273</f>
        <v>358</v>
      </c>
      <c r="C8" t="s">
        <v>7</v>
      </c>
    </row>
    <row r="9" spans="1:13" x14ac:dyDescent="0.2">
      <c r="A9" s="9" t="s">
        <v>30</v>
      </c>
      <c r="B9" s="8"/>
      <c r="D9" s="10" t="s">
        <v>9</v>
      </c>
      <c r="E9" s="10" t="s">
        <v>10</v>
      </c>
      <c r="F9" s="10" t="s">
        <v>2</v>
      </c>
      <c r="G9" s="10" t="s">
        <v>31</v>
      </c>
      <c r="H9" s="10" t="s">
        <v>32</v>
      </c>
      <c r="J9" s="11" t="s">
        <v>33</v>
      </c>
      <c r="L9" t="s">
        <v>11</v>
      </c>
    </row>
    <row r="10" spans="1:13" x14ac:dyDescent="0.2">
      <c r="A10" t="s">
        <v>12</v>
      </c>
      <c r="B10" s="8">
        <f>EXP(D10+E10/$B$8+F10*LN($B$8)+G10*$B$8^H10)/101325*760</f>
        <v>977.70699739823908</v>
      </c>
      <c r="C10" t="s">
        <v>5</v>
      </c>
      <c r="D10" s="23">
        <v>73.304000000000002</v>
      </c>
      <c r="E10" s="23">
        <v>-7122.3</v>
      </c>
      <c r="F10" s="23">
        <v>-7.1424000000000003</v>
      </c>
      <c r="G10" s="23">
        <v>2.8853000000000001E-6</v>
      </c>
      <c r="H10" s="23">
        <v>2</v>
      </c>
      <c r="J10" s="26">
        <v>159</v>
      </c>
      <c r="K10" s="26">
        <v>514</v>
      </c>
      <c r="L10" s="27">
        <f>J10-273.15</f>
        <v>-114.14999999999998</v>
      </c>
      <c r="M10" s="27">
        <f>K10-273.15</f>
        <v>240.85000000000002</v>
      </c>
    </row>
    <row r="11" spans="1:13" x14ac:dyDescent="0.2">
      <c r="A11" t="s">
        <v>13</v>
      </c>
      <c r="B11" s="8">
        <f>EXP(D11+E11/$B$8+F11*LN($B$8)+G11*$B$8^H11)/101325*760</f>
        <v>6393.2303612336336</v>
      </c>
      <c r="C11" t="s">
        <v>5</v>
      </c>
      <c r="D11" s="23">
        <v>44.677</v>
      </c>
      <c r="E11" s="23">
        <v>-4026</v>
      </c>
      <c r="F11" s="23">
        <v>-3.371</v>
      </c>
      <c r="G11" s="23">
        <v>2.2729999999999998E-17</v>
      </c>
      <c r="H11" s="23">
        <v>6</v>
      </c>
      <c r="J11" s="26">
        <v>136.75</v>
      </c>
      <c r="K11" s="26">
        <v>460.35</v>
      </c>
      <c r="L11" s="27">
        <f>J11-273.15</f>
        <v>-136.39999999999998</v>
      </c>
      <c r="M11" s="27">
        <f>K11-273.15</f>
        <v>187.20000000000005</v>
      </c>
    </row>
    <row r="12" spans="1:13" x14ac:dyDescent="0.2">
      <c r="B12" s="21" t="s">
        <v>29</v>
      </c>
    </row>
    <row r="13" spans="1:13" x14ac:dyDescent="0.2">
      <c r="A13" t="s">
        <v>14</v>
      </c>
      <c r="B13" s="8">
        <f>(B6-B11)/(B10-B11)</f>
        <v>0.89986323275361202</v>
      </c>
      <c r="C13" s="18" t="s">
        <v>24</v>
      </c>
    </row>
    <row r="14" spans="1:13" x14ac:dyDescent="0.2">
      <c r="A14" t="s">
        <v>15</v>
      </c>
      <c r="B14" s="8">
        <f>1-B13</f>
        <v>0.10013676724638798</v>
      </c>
      <c r="C14" s="18" t="s">
        <v>26</v>
      </c>
    </row>
    <row r="15" spans="1:13" x14ac:dyDescent="0.2">
      <c r="A15" s="9"/>
      <c r="B15" s="22" t="s">
        <v>28</v>
      </c>
    </row>
    <row r="16" spans="1:13" x14ac:dyDescent="0.2">
      <c r="A16" t="s">
        <v>16</v>
      </c>
      <c r="B16" s="17">
        <f>B13*B10/B6</f>
        <v>0.57881748642408337</v>
      </c>
      <c r="C16" s="19" t="s">
        <v>25</v>
      </c>
    </row>
    <row r="17" spans="1:9" x14ac:dyDescent="0.2">
      <c r="A17" s="4" t="s">
        <v>17</v>
      </c>
      <c r="B17" s="17">
        <f>1-B16</f>
        <v>0.42118251357591663</v>
      </c>
      <c r="C17" s="19" t="s">
        <v>26</v>
      </c>
    </row>
    <row r="18" spans="1:9" x14ac:dyDescent="0.2">
      <c r="B18" s="7"/>
    </row>
    <row r="19" spans="1:9" x14ac:dyDescent="0.2">
      <c r="A19" t="s">
        <v>18</v>
      </c>
      <c r="B19">
        <f>(B3-B16)/(B13-B16)</f>
        <v>6.5979735966270658E-2</v>
      </c>
      <c r="C19" s="20" t="s">
        <v>27</v>
      </c>
    </row>
    <row r="20" spans="1:9" x14ac:dyDescent="0.2">
      <c r="A20" s="12" t="s">
        <v>19</v>
      </c>
      <c r="B20" s="12">
        <f>1-B19</f>
        <v>0.9340202640337294</v>
      </c>
      <c r="C20" s="12"/>
      <c r="D20" s="12"/>
      <c r="E20" s="12"/>
      <c r="F20" s="12"/>
    </row>
    <row r="21" spans="1:9" x14ac:dyDescent="0.2">
      <c r="A21" s="12"/>
      <c r="B21" s="13"/>
      <c r="C21" s="13"/>
      <c r="D21" s="13"/>
      <c r="E21" s="13"/>
      <c r="F21" s="13"/>
    </row>
    <row r="22" spans="1:9" x14ac:dyDescent="0.2">
      <c r="A22" s="28" t="s">
        <v>36</v>
      </c>
      <c r="B22" s="14"/>
      <c r="C22" s="29">
        <f>B19*B16</f>
        <v>3.8190224926921472E-2</v>
      </c>
      <c r="D22" s="14"/>
      <c r="E22" s="14"/>
      <c r="F22" s="14"/>
      <c r="G22" s="12"/>
      <c r="H22" s="12"/>
      <c r="I22" s="12"/>
    </row>
    <row r="23" spans="1:9" x14ac:dyDescent="0.2">
      <c r="A23" s="12"/>
      <c r="B23" s="15"/>
      <c r="C23" s="12"/>
      <c r="D23" s="24"/>
      <c r="E23" s="24"/>
      <c r="F23" s="24"/>
      <c r="G23" s="24"/>
      <c r="H23" s="24"/>
      <c r="I23" s="12"/>
    </row>
    <row r="24" spans="1:9" x14ac:dyDescent="0.2">
      <c r="A24" s="12"/>
      <c r="B24" s="15"/>
      <c r="C24" s="12"/>
      <c r="D24" s="12"/>
      <c r="E24" s="12"/>
      <c r="F24" s="12"/>
      <c r="G24" s="12"/>
      <c r="H24" s="12"/>
      <c r="I24" s="12"/>
    </row>
    <row r="25" spans="1:9" x14ac:dyDescent="0.2">
      <c r="A25" s="12"/>
      <c r="B25" s="12"/>
      <c r="C25" s="12"/>
      <c r="D25" s="25"/>
      <c r="E25" s="25"/>
      <c r="F25" s="25"/>
      <c r="G25" s="25"/>
      <c r="H25" s="25"/>
      <c r="I25" s="12"/>
    </row>
    <row r="26" spans="1:9" x14ac:dyDescent="0.2">
      <c r="D26" s="12"/>
      <c r="E26" s="12"/>
      <c r="F26" s="12"/>
      <c r="G26" s="12"/>
      <c r="H26" s="12"/>
      <c r="I26" s="12"/>
    </row>
    <row r="27" spans="1:9" x14ac:dyDescent="0.2">
      <c r="D27" s="25"/>
      <c r="E27" s="25"/>
      <c r="F27" s="25"/>
      <c r="G27" s="25"/>
      <c r="H27" s="25"/>
      <c r="I27" s="12"/>
    </row>
    <row r="28" spans="1:9" x14ac:dyDescent="0.2">
      <c r="D28" s="12"/>
      <c r="E28" s="12"/>
      <c r="F28" s="12"/>
      <c r="G28" s="12"/>
      <c r="H28" s="12"/>
      <c r="I28" s="12"/>
    </row>
    <row r="29" spans="1:9" x14ac:dyDescent="0.2">
      <c r="D29" s="12"/>
      <c r="E29" s="12"/>
      <c r="F29" s="12"/>
      <c r="G29" s="12"/>
      <c r="H29" s="12"/>
      <c r="I29" s="12"/>
    </row>
    <row r="30" spans="1:9" x14ac:dyDescent="0.2">
      <c r="D30" s="12"/>
      <c r="E30" s="12"/>
      <c r="F30" s="12"/>
      <c r="G30" s="12"/>
      <c r="H30" s="12"/>
      <c r="I30" s="12"/>
    </row>
  </sheetData>
  <phoneticPr fontId="6" type="noConversion"/>
  <printOptions gridLines="1"/>
  <pageMargins left="0.75" right="0.75" top="1" bottom="1" header="0.5" footer="0.5"/>
  <pageSetup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Antoine</vt:lpstr>
      <vt:lpstr>DIPPR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Fletcher</cp:lastModifiedBy>
  <cp:lastPrinted>2016-02-19T16:40:36Z</cp:lastPrinted>
  <dcterms:created xsi:type="dcterms:W3CDTF">2011-02-22T16:28:22Z</dcterms:created>
  <dcterms:modified xsi:type="dcterms:W3CDTF">2016-10-14T14:22:55Z</dcterms:modified>
</cp:coreProperties>
</file>